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31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Q15" i="1" l="1"/>
  <c r="Q14" i="1"/>
  <c r="Q13" i="1"/>
  <c r="R12" i="1"/>
  <c r="Q12" i="1"/>
  <c r="R11" i="1"/>
  <c r="Q11" i="1"/>
  <c r="Q10" i="1"/>
  <c r="Q9" i="1"/>
  <c r="Q8" i="1"/>
  <c r="Q7" i="1"/>
  <c r="Q6" i="1"/>
  <c r="Q5" i="1"/>
  <c r="R4" i="1"/>
  <c r="Q4" i="1"/>
  <c r="Q3" i="1"/>
  <c r="Q2" i="1"/>
  <c r="M15" i="1"/>
  <c r="L15" i="1"/>
  <c r="M14" i="1"/>
  <c r="L14" i="1" s="1"/>
  <c r="M13" i="1"/>
  <c r="L13" i="1"/>
  <c r="M12" i="1"/>
  <c r="L12" i="1" s="1"/>
  <c r="M11" i="1"/>
  <c r="L11" i="1"/>
  <c r="M10" i="1"/>
  <c r="L10" i="1" s="1"/>
  <c r="M9" i="1"/>
  <c r="L9" i="1"/>
  <c r="M8" i="1"/>
  <c r="L8" i="1" s="1"/>
  <c r="M7" i="1"/>
  <c r="L7" i="1"/>
  <c r="M6" i="1"/>
  <c r="L6" i="1" s="1"/>
  <c r="M5" i="1"/>
  <c r="L5" i="1"/>
  <c r="M4" i="1"/>
  <c r="L4" i="1" s="1"/>
  <c r="M3" i="1"/>
  <c r="L3" i="1"/>
  <c r="M2" i="1"/>
  <c r="L2" i="1" s="1"/>
</calcChain>
</file>

<file path=xl/comments1.xml><?xml version="1.0" encoding="utf-8"?>
<comments xmlns="http://schemas.openxmlformats.org/spreadsheetml/2006/main">
  <authors>
    <author>Wojciech Kiermacz</author>
  </authors>
  <commentList>
    <comment ref="R4" authorId="0">
      <text>
        <r>
          <rPr>
            <b/>
            <sz val="9"/>
            <color indexed="81"/>
            <rFont val="Tahoma"/>
            <charset val="1"/>
          </rPr>
          <t>Wojciech Kiermacz:</t>
        </r>
        <r>
          <rPr>
            <sz val="9"/>
            <color indexed="81"/>
            <rFont val="Tahoma"/>
            <charset val="1"/>
          </rPr>
          <t xml:space="preserve">
dyw 28.07</t>
        </r>
      </text>
    </comment>
    <comment ref="R11" authorId="0">
      <text>
        <r>
          <rPr>
            <b/>
            <sz val="9"/>
            <color indexed="81"/>
            <rFont val="Tahoma"/>
            <charset val="1"/>
          </rPr>
          <t>Wojciech Kiermacz:</t>
        </r>
        <r>
          <rPr>
            <sz val="9"/>
            <color indexed="81"/>
            <rFont val="Tahoma"/>
            <charset val="1"/>
          </rPr>
          <t xml:space="preserve">
dyw 14 07</t>
        </r>
      </text>
    </comment>
    <comment ref="R12" authorId="0">
      <text>
        <r>
          <rPr>
            <b/>
            <sz val="9"/>
            <color indexed="81"/>
            <rFont val="Tahoma"/>
            <charset val="1"/>
          </rPr>
          <t>Wojciech Kiermacz:</t>
        </r>
        <r>
          <rPr>
            <sz val="9"/>
            <color indexed="81"/>
            <rFont val="Tahoma"/>
            <charset val="1"/>
          </rPr>
          <t xml:space="preserve">
dyw 15 06</t>
        </r>
      </text>
    </comment>
    <comment ref="M14" authorId="0">
      <text>
        <r>
          <rPr>
            <b/>
            <sz val="9"/>
            <color indexed="81"/>
            <rFont val="Tahoma"/>
            <charset val="1"/>
          </rPr>
          <t>Wojciech Kiermacz:</t>
        </r>
        <r>
          <rPr>
            <sz val="9"/>
            <color indexed="81"/>
            <rFont val="Tahoma"/>
            <charset val="1"/>
          </rPr>
          <t xml:space="preserve">
Split 1:2 //24.06</t>
        </r>
      </text>
    </comment>
  </commentList>
</comments>
</file>

<file path=xl/sharedStrings.xml><?xml version="1.0" encoding="utf-8"?>
<sst xmlns="http://schemas.openxmlformats.org/spreadsheetml/2006/main" count="143" uniqueCount="54">
  <si>
    <t>nazwisko</t>
  </si>
  <si>
    <t>edycja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</si>
  <si>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</si>
  <si>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</si>
  <si>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</si>
  <si>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</si>
  <si>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</si>
  <si>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</si>
  <si>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</si>
  <si>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</si>
  <si>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</si>
  <si>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</si>
  <si>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</si>
  <si>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</si>
  <si>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</si>
  <si>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</si>
  <si>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</si>
  <si>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</si>
  <si>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</si>
  <si>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</si>
  <si>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</si>
  <si>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</si>
  <si>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</si>
  <si>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</si>
  <si>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</si>
  <si>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</si>
  <si>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</si>
  <si>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</si>
  <si>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bez zmian</t>
  </si>
  <si>
    <t>data startu portfela</t>
  </si>
  <si>
    <t>-</t>
  </si>
  <si>
    <t>Akcje</t>
  </si>
  <si>
    <t>ETF</t>
  </si>
  <si>
    <t>USD</t>
  </si>
  <si>
    <t>Adam</t>
  </si>
  <si>
    <t>Drozdowski</t>
  </si>
  <si>
    <t>VeriSign Inc</t>
  </si>
  <si>
    <t>Reckitt Benckiser Group PLC</t>
  </si>
  <si>
    <t>GBP</t>
  </si>
  <si>
    <t>Paychex Inc</t>
  </si>
  <si>
    <t>Pandora A/S</t>
  </si>
  <si>
    <t>DKK</t>
  </si>
  <si>
    <t>Michael Kors Holdings Ltd</t>
  </si>
  <si>
    <t>Intuitive Surgical Inc</t>
  </si>
  <si>
    <t>GEA Group AG</t>
  </si>
  <si>
    <t>EUR</t>
  </si>
  <si>
    <t>Flughafen Zuerich AG</t>
  </si>
  <si>
    <t>CHF</t>
  </si>
  <si>
    <t>Facebook Inc</t>
  </si>
  <si>
    <t>CR Bard Inc</t>
  </si>
  <si>
    <t>Broadcom Ltd</t>
  </si>
  <si>
    <t>ProShares Short QQQ</t>
  </si>
  <si>
    <t>ProShares Short S&amp;P500 (SH:US)</t>
  </si>
  <si>
    <t>db x-trackers - EURO STOXX 50 Short Daily UCITS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</si>
</sst>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0" fontId="5" fillId="0" borderId="1" xfId="6019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2</xdr:col>
      <xdr:colOff>623359</xdr:colOff>
      <xdr:row>19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"/>
  <sheetViews>
    <sheetView showGridLines="0" tabSelected="1" topLeftCell="G1" zoomScaleNormal="100" workbookViewId="0">
      <selection activeCell="Q2" sqref="Q2"/>
    </sheetView>
  </sheetViews>
  <sheetFormatPr defaultRowHeight="12"/>
  <cols>
    <col min="1" max="2" width="10.625" style="20" customWidth="1"/>
    <col min="3" max="3" width="13.875" style="20" bestFit="1" customWidth="1"/>
    <col min="4" max="4" width="8.875" style="20" bestFit="1" customWidth="1"/>
    <col min="5" max="5" width="9.75" style="20" bestFit="1" customWidth="1"/>
    <col min="6" max="6" width="9" style="20" bestFit="1" customWidth="1"/>
    <col min="7" max="7" width="5.375" style="20" bestFit="1" customWidth="1"/>
    <col min="8" max="8" width="48.625" style="20" bestFit="1" customWidth="1"/>
    <col min="9" max="9" width="15.375" style="20" bestFit="1" customWidth="1"/>
    <col min="10" max="10" width="20.625" style="20" customWidth="1"/>
    <col min="11" max="11" width="5.625" style="20" bestFit="1" customWidth="1"/>
    <col min="12" max="12" width="10.625" style="20" customWidth="1"/>
    <col min="13" max="13" width="13.25" style="20" bestFit="1" customWidth="1"/>
    <col min="14" max="14" width="11.875" style="20" bestFit="1" customWidth="1"/>
    <col min="15" max="15" width="12" style="20" bestFit="1" customWidth="1"/>
    <col min="16" max="16" width="7.875" style="20" customWidth="1"/>
    <col min="17" max="17" width="9.125" style="20" customWidth="1"/>
    <col min="18" max="18" width="8.5" style="20" bestFit="1" customWidth="1"/>
    <col min="19" max="19" width="10.125" style="20" bestFit="1" customWidth="1"/>
    <col min="20" max="20" width="11.25" style="27" customWidth="1"/>
    <col min="21" max="21" width="11.5" style="20" bestFit="1" customWidth="1"/>
    <col min="22" max="22" width="7.125" style="20" bestFit="1" customWidth="1"/>
    <col min="23" max="23" width="7.875" style="20" bestFit="1" customWidth="1"/>
    <col min="24" max="16384" width="9" style="20"/>
  </cols>
  <sheetData>
    <row r="1" spans="1:23" s="37" customFormat="1" ht="38.25">
      <c r="A1" s="28" t="s">
        <v>14</v>
      </c>
      <c r="B1" s="29" t="s">
        <v>0</v>
      </c>
      <c r="C1" s="30" t="s">
        <v>15</v>
      </c>
      <c r="D1" s="30" t="s">
        <v>29</v>
      </c>
      <c r="E1" s="29" t="s">
        <v>16</v>
      </c>
      <c r="F1" s="29" t="s">
        <v>17</v>
      </c>
      <c r="G1" s="29" t="s">
        <v>1</v>
      </c>
      <c r="H1" s="29" t="s">
        <v>18</v>
      </c>
      <c r="I1" s="29" t="s">
        <v>19</v>
      </c>
      <c r="J1" s="29" t="s">
        <v>2</v>
      </c>
      <c r="K1" s="29" t="s">
        <v>20</v>
      </c>
      <c r="L1" s="31" t="s">
        <v>3</v>
      </c>
      <c r="M1" s="32" t="s">
        <v>11</v>
      </c>
      <c r="N1" s="32" t="s">
        <v>10</v>
      </c>
      <c r="O1" s="33" t="s">
        <v>12</v>
      </c>
      <c r="P1" s="29" t="s">
        <v>4</v>
      </c>
      <c r="Q1" s="34" t="s">
        <v>13</v>
      </c>
      <c r="R1" s="34" t="s">
        <v>21</v>
      </c>
      <c r="S1" s="35" t="s">
        <v>22</v>
      </c>
      <c r="T1" s="34" t="s">
        <v>5</v>
      </c>
      <c r="U1" s="34" t="s">
        <v>23</v>
      </c>
      <c r="V1" s="33" t="s">
        <v>24</v>
      </c>
      <c r="W1" s="36" t="s">
        <v>25</v>
      </c>
    </row>
    <row r="2" spans="1:23" s="19" customFormat="1" ht="15">
      <c r="A2" s="43" t="s">
        <v>34</v>
      </c>
      <c r="B2" s="12" t="s">
        <v>35</v>
      </c>
      <c r="C2" s="12" t="s">
        <v>28</v>
      </c>
      <c r="D2" s="44" t="s">
        <v>30</v>
      </c>
      <c r="E2" s="13">
        <v>42528</v>
      </c>
      <c r="F2" s="13">
        <v>42599</v>
      </c>
      <c r="G2" s="14">
        <v>2</v>
      </c>
      <c r="H2" s="12" t="s">
        <v>36</v>
      </c>
      <c r="I2" s="14" t="s">
        <v>31</v>
      </c>
      <c r="J2" s="14" t="s">
        <v>27</v>
      </c>
      <c r="K2" s="14" t="s">
        <v>33</v>
      </c>
      <c r="L2" s="16">
        <f t="shared" ref="L2:L15" si="0">N2/M2</f>
        <v>195.81111008837303</v>
      </c>
      <c r="M2" s="16">
        <f>84.88*3.8298</f>
        <v>325.07342399999999</v>
      </c>
      <c r="N2" s="16">
        <v>63652.988013668364</v>
      </c>
      <c r="O2" s="45">
        <v>6.2074667142629478E-2</v>
      </c>
      <c r="P2" s="16"/>
      <c r="Q2" s="16">
        <f>75.22*3.8075</f>
        <v>286.40015</v>
      </c>
      <c r="R2" s="16"/>
      <c r="S2" s="17">
        <v>-0.11896781202267703</v>
      </c>
      <c r="T2" s="38">
        <v>-7572.6567126918126</v>
      </c>
      <c r="U2" s="15">
        <v>56080.331300976555</v>
      </c>
      <c r="V2" s="18">
        <v>5.5316892866025383E-2</v>
      </c>
      <c r="W2" s="14"/>
    </row>
    <row r="3" spans="1:23" s="19" customFormat="1" ht="15">
      <c r="A3" s="43" t="s">
        <v>34</v>
      </c>
      <c r="B3" s="12" t="s">
        <v>35</v>
      </c>
      <c r="C3" s="12" t="s">
        <v>28</v>
      </c>
      <c r="D3" s="44" t="s">
        <v>30</v>
      </c>
      <c r="E3" s="13">
        <v>42528</v>
      </c>
      <c r="F3" s="13">
        <v>42599</v>
      </c>
      <c r="G3" s="14">
        <v>2</v>
      </c>
      <c r="H3" s="12" t="s">
        <v>37</v>
      </c>
      <c r="I3" s="14" t="s">
        <v>31</v>
      </c>
      <c r="J3" s="14" t="s">
        <v>27</v>
      </c>
      <c r="K3" s="14" t="s">
        <v>38</v>
      </c>
      <c r="L3" s="16">
        <f t="shared" si="0"/>
        <v>1.2783193242489443</v>
      </c>
      <c r="M3" s="16">
        <f>6941*5.5923</f>
        <v>38816.154300000002</v>
      </c>
      <c r="N3" s="16">
        <v>49619.44013471876</v>
      </c>
      <c r="O3" s="45">
        <v>4.8389091011798176E-2</v>
      </c>
      <c r="P3" s="16"/>
      <c r="Q3" s="16">
        <f>7428.8*4.9518</f>
        <v>36785.931840000005</v>
      </c>
      <c r="R3" s="16"/>
      <c r="S3" s="17">
        <v>-5.2303544661043255E-2</v>
      </c>
      <c r="T3" s="38">
        <v>-2595.2726031422258</v>
      </c>
      <c r="U3" s="15">
        <v>47024.167531576531</v>
      </c>
      <c r="V3" s="18">
        <v>4.6384013380693985E-2</v>
      </c>
      <c r="W3" s="14"/>
    </row>
    <row r="4" spans="1:23" s="19" customFormat="1" ht="15">
      <c r="A4" s="43" t="s">
        <v>34</v>
      </c>
      <c r="B4" s="12" t="s">
        <v>35</v>
      </c>
      <c r="C4" s="12" t="s">
        <v>28</v>
      </c>
      <c r="D4" s="44" t="s">
        <v>30</v>
      </c>
      <c r="E4" s="13">
        <v>42528</v>
      </c>
      <c r="F4" s="13">
        <v>42599</v>
      </c>
      <c r="G4" s="14">
        <v>2</v>
      </c>
      <c r="H4" s="12" t="s">
        <v>39</v>
      </c>
      <c r="I4" s="14" t="s">
        <v>31</v>
      </c>
      <c r="J4" s="14" t="s">
        <v>27</v>
      </c>
      <c r="K4" s="14" t="s">
        <v>33</v>
      </c>
      <c r="L4" s="16">
        <f t="shared" si="0"/>
        <v>252.66055808428175</v>
      </c>
      <c r="M4" s="16">
        <f>55.11*3.8298</f>
        <v>211.06027800000001</v>
      </c>
      <c r="N4" s="16">
        <v>53326.607628903657</v>
      </c>
      <c r="O4" s="45">
        <v>5.2004336665216505E-2</v>
      </c>
      <c r="P4" s="16"/>
      <c r="Q4" s="16">
        <f>59.47*3.8075</f>
        <v>226.43202500000001</v>
      </c>
      <c r="R4" s="16">
        <f>0.46*3.8075</f>
        <v>1.7514500000000002</v>
      </c>
      <c r="S4" s="17">
        <v>8.1129415550187156E-2</v>
      </c>
      <c r="T4" s="38">
        <v>4326.3565102070979</v>
      </c>
      <c r="U4" s="15">
        <v>57652.964139110758</v>
      </c>
      <c r="V4" s="18">
        <v>5.6868116979837784E-2</v>
      </c>
      <c r="W4" s="14"/>
    </row>
    <row r="5" spans="1:23" s="19" customFormat="1" ht="15">
      <c r="A5" s="43" t="s">
        <v>34</v>
      </c>
      <c r="B5" s="12" t="s">
        <v>35</v>
      </c>
      <c r="C5" s="12" t="s">
        <v>28</v>
      </c>
      <c r="D5" s="44" t="s">
        <v>30</v>
      </c>
      <c r="E5" s="13">
        <v>42528</v>
      </c>
      <c r="F5" s="13">
        <v>42599</v>
      </c>
      <c r="G5" s="14">
        <v>2</v>
      </c>
      <c r="H5" s="12" t="s">
        <v>40</v>
      </c>
      <c r="I5" s="14" t="s">
        <v>31</v>
      </c>
      <c r="J5" s="14" t="s">
        <v>27</v>
      </c>
      <c r="K5" s="14" t="s">
        <v>41</v>
      </c>
      <c r="L5" s="16">
        <f t="shared" si="0"/>
        <v>97.589095399778969</v>
      </c>
      <c r="M5" s="16">
        <f>985.5*0.5853</f>
        <v>576.81315000000006</v>
      </c>
      <c r="N5" s="16">
        <v>56290.673523197023</v>
      </c>
      <c r="O5" s="45">
        <v>5.4894906448642408E-2</v>
      </c>
      <c r="P5" s="16"/>
      <c r="Q5" s="16">
        <f>847*0.576</f>
        <v>487.87199999999996</v>
      </c>
      <c r="R5" s="16"/>
      <c r="S5" s="17">
        <v>-0.15419404013240701</v>
      </c>
      <c r="T5" s="38">
        <v>-8679.6863723160623</v>
      </c>
      <c r="U5" s="15">
        <v>47610.987150880959</v>
      </c>
      <c r="V5" s="18">
        <v>4.6962844447838194E-2</v>
      </c>
      <c r="W5" s="14"/>
    </row>
    <row r="6" spans="1:23" s="19" customFormat="1" ht="15">
      <c r="A6" s="43" t="s">
        <v>34</v>
      </c>
      <c r="B6" s="12" t="s">
        <v>35</v>
      </c>
      <c r="C6" s="12" t="s">
        <v>28</v>
      </c>
      <c r="D6" s="44" t="s">
        <v>30</v>
      </c>
      <c r="E6" s="13">
        <v>42528</v>
      </c>
      <c r="F6" s="13">
        <v>42599</v>
      </c>
      <c r="G6" s="14">
        <v>2</v>
      </c>
      <c r="H6" s="12" t="s">
        <v>42</v>
      </c>
      <c r="I6" s="14" t="s">
        <v>31</v>
      </c>
      <c r="J6" s="14" t="s">
        <v>27</v>
      </c>
      <c r="K6" s="14" t="s">
        <v>33</v>
      </c>
      <c r="L6" s="16">
        <f t="shared" si="0"/>
        <v>331.45671701256191</v>
      </c>
      <c r="M6" s="16">
        <f>50.85*3.8298</f>
        <v>194.74533000000002</v>
      </c>
      <c r="N6" s="16">
        <v>64549.647735327992</v>
      </c>
      <c r="O6" s="45">
        <v>6.2949093552121402E-2</v>
      </c>
      <c r="P6" s="16"/>
      <c r="Q6" s="16">
        <f>48.8*3.8075</f>
        <v>185.80599999999998</v>
      </c>
      <c r="R6" s="16"/>
      <c r="S6" s="17">
        <v>-4.590266683160027E-2</v>
      </c>
      <c r="T6" s="38">
        <v>-2963.0009740919186</v>
      </c>
      <c r="U6" s="15">
        <v>61586.646761236072</v>
      </c>
      <c r="V6" s="18">
        <v>6.0748249196054961E-2</v>
      </c>
      <c r="W6" s="14"/>
    </row>
    <row r="7" spans="1:23" s="19" customFormat="1" ht="15">
      <c r="A7" s="43" t="s">
        <v>34</v>
      </c>
      <c r="B7" s="12" t="s">
        <v>35</v>
      </c>
      <c r="C7" s="12" t="s">
        <v>28</v>
      </c>
      <c r="D7" s="44" t="s">
        <v>30</v>
      </c>
      <c r="E7" s="13">
        <v>42528</v>
      </c>
      <c r="F7" s="13">
        <v>42599</v>
      </c>
      <c r="G7" s="14">
        <v>2</v>
      </c>
      <c r="H7" s="12" t="s">
        <v>43</v>
      </c>
      <c r="I7" s="14" t="s">
        <v>31</v>
      </c>
      <c r="J7" s="14" t="s">
        <v>27</v>
      </c>
      <c r="K7" s="14" t="s">
        <v>33</v>
      </c>
      <c r="L7" s="16">
        <f t="shared" si="0"/>
        <v>29.914876324520506</v>
      </c>
      <c r="M7" s="16">
        <f>635.89*3.8298</f>
        <v>2435.3315219999999</v>
      </c>
      <c r="N7" s="16">
        <v>72852.641289836291</v>
      </c>
      <c r="O7" s="45">
        <v>7.1046208507240652E-2</v>
      </c>
      <c r="P7" s="16"/>
      <c r="Q7" s="16">
        <f>682.9*3.8075</f>
        <v>2600.1417499999998</v>
      </c>
      <c r="R7" s="16"/>
      <c r="S7" s="17">
        <v>6.7674658054214465E-2</v>
      </c>
      <c r="T7" s="38">
        <v>4930.2775876360211</v>
      </c>
      <c r="U7" s="15">
        <v>77782.918877472315</v>
      </c>
      <c r="V7" s="18">
        <v>7.6724036583517008E-2</v>
      </c>
      <c r="W7" s="14"/>
    </row>
    <row r="8" spans="1:23" s="19" customFormat="1" ht="15">
      <c r="A8" s="43" t="s">
        <v>34</v>
      </c>
      <c r="B8" s="12" t="s">
        <v>35</v>
      </c>
      <c r="C8" s="12" t="s">
        <v>28</v>
      </c>
      <c r="D8" s="44" t="s">
        <v>30</v>
      </c>
      <c r="E8" s="13">
        <v>42528</v>
      </c>
      <c r="F8" s="13">
        <v>42599</v>
      </c>
      <c r="G8" s="14">
        <v>2</v>
      </c>
      <c r="H8" s="12" t="s">
        <v>44</v>
      </c>
      <c r="I8" s="14" t="s">
        <v>31</v>
      </c>
      <c r="J8" s="14" t="s">
        <v>27</v>
      </c>
      <c r="K8" s="14" t="s">
        <v>45</v>
      </c>
      <c r="L8" s="16">
        <f t="shared" si="0"/>
        <v>383.50621342367481</v>
      </c>
      <c r="M8" s="16">
        <f>43*4.3533</f>
        <v>187.1919</v>
      </c>
      <c r="N8" s="16">
        <v>71789.256752583198</v>
      </c>
      <c r="O8" s="45">
        <v>7.0009191341912441E-2</v>
      </c>
      <c r="P8" s="16"/>
      <c r="Q8" s="16">
        <f>48.025*4.2863</f>
        <v>205.84955749999997</v>
      </c>
      <c r="R8" s="16"/>
      <c r="S8" s="17">
        <v>9.9671286524683822E-2</v>
      </c>
      <c r="T8" s="38">
        <v>7155.3275791808155</v>
      </c>
      <c r="U8" s="15">
        <v>78944.58433176401</v>
      </c>
      <c r="V8" s="18">
        <v>7.7869887936219295E-2</v>
      </c>
      <c r="W8" s="14"/>
    </row>
    <row r="9" spans="1:23" s="19" customFormat="1">
      <c r="A9" s="43" t="s">
        <v>34</v>
      </c>
      <c r="B9" s="12" t="s">
        <v>35</v>
      </c>
      <c r="C9" s="12" t="s">
        <v>28</v>
      </c>
      <c r="D9" s="44" t="s">
        <v>30</v>
      </c>
      <c r="E9" s="13">
        <v>42528</v>
      </c>
      <c r="F9" s="13">
        <v>42599</v>
      </c>
      <c r="G9" s="14">
        <v>2</v>
      </c>
      <c r="H9" s="12" t="s">
        <v>46</v>
      </c>
      <c r="I9" s="14" t="s">
        <v>31</v>
      </c>
      <c r="J9" s="14" t="s">
        <v>27</v>
      </c>
      <c r="K9" s="14" t="s">
        <v>47</v>
      </c>
      <c r="L9" s="16">
        <f t="shared" si="0"/>
        <v>94.284078908284116</v>
      </c>
      <c r="M9" s="16">
        <f>175.1*3.9639</f>
        <v>694.07889</v>
      </c>
      <c r="N9" s="16">
        <v>65440.588833334252</v>
      </c>
      <c r="O9" s="45">
        <v>6.3817943135279248E-2</v>
      </c>
      <c r="P9" s="16"/>
      <c r="Q9" s="16">
        <f>184.1*3.9525</f>
        <v>727.65525000000002</v>
      </c>
      <c r="R9" s="16"/>
      <c r="S9" s="17">
        <v>4.8375423145343044E-2</v>
      </c>
      <c r="T9" s="38">
        <v>3165.7161756929568</v>
      </c>
      <c r="U9" s="15">
        <v>68606.305009027215</v>
      </c>
      <c r="V9" s="18">
        <v>6.7672346722604568E-2</v>
      </c>
      <c r="W9" s="14"/>
    </row>
    <row r="10" spans="1:23" s="19" customFormat="1" ht="15">
      <c r="A10" s="43" t="s">
        <v>34</v>
      </c>
      <c r="B10" s="12" t="s">
        <v>35</v>
      </c>
      <c r="C10" s="12" t="s">
        <v>28</v>
      </c>
      <c r="D10" s="44" t="s">
        <v>30</v>
      </c>
      <c r="E10" s="13">
        <v>42528</v>
      </c>
      <c r="F10" s="13">
        <v>42599</v>
      </c>
      <c r="G10" s="14">
        <v>2</v>
      </c>
      <c r="H10" s="12" t="s">
        <v>48</v>
      </c>
      <c r="I10" s="14" t="s">
        <v>31</v>
      </c>
      <c r="J10" s="14" t="s">
        <v>27</v>
      </c>
      <c r="K10" s="14" t="s">
        <v>33</v>
      </c>
      <c r="L10" s="16">
        <f t="shared" si="0"/>
        <v>158.22859155492594</v>
      </c>
      <c r="M10" s="16">
        <f>117.76*3.8298</f>
        <v>450.99724800000001</v>
      </c>
      <c r="N10" s="16">
        <v>71360.659346187647</v>
      </c>
      <c r="O10" s="45">
        <v>6.9591221311432722E-2</v>
      </c>
      <c r="P10" s="16"/>
      <c r="Q10" s="16">
        <f>124.37*3.8075</f>
        <v>473.53877500000004</v>
      </c>
      <c r="R10" s="16"/>
      <c r="S10" s="17">
        <v>4.9981517847310641E-2</v>
      </c>
      <c r="T10" s="38">
        <v>3566.7140687073397</v>
      </c>
      <c r="U10" s="15">
        <v>74927.373414894988</v>
      </c>
      <c r="V10" s="18">
        <v>7.3907364521083888E-2</v>
      </c>
      <c r="W10" s="14"/>
    </row>
    <row r="11" spans="1:23" s="19" customFormat="1" ht="15">
      <c r="A11" s="43" t="s">
        <v>34</v>
      </c>
      <c r="B11" s="12" t="s">
        <v>35</v>
      </c>
      <c r="C11" s="12" t="s">
        <v>28</v>
      </c>
      <c r="D11" s="44" t="s">
        <v>30</v>
      </c>
      <c r="E11" s="13">
        <v>42528</v>
      </c>
      <c r="F11" s="13">
        <v>42599</v>
      </c>
      <c r="G11" s="14">
        <v>2</v>
      </c>
      <c r="H11" s="12" t="s">
        <v>49</v>
      </c>
      <c r="I11" s="14" t="s">
        <v>31</v>
      </c>
      <c r="J11" s="14" t="s">
        <v>27</v>
      </c>
      <c r="K11" s="14" t="s">
        <v>33</v>
      </c>
      <c r="L11" s="16">
        <f t="shared" si="0"/>
        <v>50.484440999484121</v>
      </c>
      <c r="M11" s="16">
        <f>222.65*3.8298</f>
        <v>852.70497</v>
      </c>
      <c r="N11" s="16">
        <v>43048.33374793188</v>
      </c>
      <c r="O11" s="45">
        <v>4.1980919856800504E-2</v>
      </c>
      <c r="P11" s="16"/>
      <c r="Q11" s="16">
        <f>218.18*3.8075</f>
        <v>830.72035000000005</v>
      </c>
      <c r="R11" s="16">
        <f>0.26*3.8075</f>
        <v>0.98995000000000011</v>
      </c>
      <c r="S11" s="17">
        <v>-2.4621259097387327E-2</v>
      </c>
      <c r="T11" s="38">
        <v>-1059.9041789186367</v>
      </c>
      <c r="U11" s="15">
        <v>41988.429569013242</v>
      </c>
      <c r="V11" s="18">
        <v>4.1416828435200635E-2</v>
      </c>
      <c r="W11" s="14"/>
    </row>
    <row r="12" spans="1:23" s="19" customFormat="1" ht="15">
      <c r="A12" s="43" t="s">
        <v>34</v>
      </c>
      <c r="B12" s="12" t="s">
        <v>35</v>
      </c>
      <c r="C12" s="12" t="s">
        <v>28</v>
      </c>
      <c r="D12" s="44" t="s">
        <v>30</v>
      </c>
      <c r="E12" s="13">
        <v>42528</v>
      </c>
      <c r="F12" s="13">
        <v>42599</v>
      </c>
      <c r="G12" s="14">
        <v>2</v>
      </c>
      <c r="H12" s="12" t="s">
        <v>50</v>
      </c>
      <c r="I12" s="14" t="s">
        <v>31</v>
      </c>
      <c r="J12" s="14" t="s">
        <v>27</v>
      </c>
      <c r="K12" s="14" t="s">
        <v>33</v>
      </c>
      <c r="L12" s="16">
        <f t="shared" si="0"/>
        <v>117.02523068211315</v>
      </c>
      <c r="M12" s="16">
        <f>164.84*3.8298</f>
        <v>631.30423200000007</v>
      </c>
      <c r="N12" s="16">
        <v>73878.523380394283</v>
      </c>
      <c r="O12" s="45">
        <v>7.2046653125571805E-2</v>
      </c>
      <c r="P12" s="16"/>
      <c r="Q12" s="16">
        <f>173.03*3.8075</f>
        <v>658.81172500000002</v>
      </c>
      <c r="R12" s="16">
        <f>0.5*3.8075</f>
        <v>1.9037500000000001</v>
      </c>
      <c r="S12" s="17">
        <v>4.6588065641226306E-2</v>
      </c>
      <c r="T12" s="38">
        <v>3441.85749672268</v>
      </c>
      <c r="U12" s="15">
        <v>77320.380877116957</v>
      </c>
      <c r="V12" s="18">
        <v>7.6267795252223783E-2</v>
      </c>
      <c r="W12" s="14"/>
    </row>
    <row r="13" spans="1:23" s="19" customFormat="1" ht="15">
      <c r="A13" s="43" t="s">
        <v>34</v>
      </c>
      <c r="B13" s="12" t="s">
        <v>35</v>
      </c>
      <c r="C13" s="12" t="s">
        <v>28</v>
      </c>
      <c r="D13" s="44" t="s">
        <v>30</v>
      </c>
      <c r="E13" s="13">
        <v>42528</v>
      </c>
      <c r="F13" s="13">
        <v>42599</v>
      </c>
      <c r="G13" s="14">
        <v>2</v>
      </c>
      <c r="H13" s="12" t="s">
        <v>51</v>
      </c>
      <c r="I13" s="14" t="s">
        <v>32</v>
      </c>
      <c r="J13" s="14" t="s">
        <v>27</v>
      </c>
      <c r="K13" s="14" t="s">
        <v>33</v>
      </c>
      <c r="L13" s="16">
        <f t="shared" si="0"/>
        <v>444.35340024147843</v>
      </c>
      <c r="M13" s="16">
        <f>51.9199*3.8298</f>
        <v>198.84283302</v>
      </c>
      <c r="N13" s="16">
        <v>88356.488966085526</v>
      </c>
      <c r="O13" s="45">
        <v>8.616562731168928E-2</v>
      </c>
      <c r="P13" s="16"/>
      <c r="Q13" s="16">
        <f>48.38*3.8075</f>
        <v>184.20685</v>
      </c>
      <c r="R13" s="16"/>
      <c r="S13" s="17">
        <v>-7.360578602562895E-2</v>
      </c>
      <c r="T13" s="38">
        <v>-6503.5488208135412</v>
      </c>
      <c r="U13" s="15">
        <v>81852.94014527199</v>
      </c>
      <c r="V13" s="18">
        <v>8.0738651426375457E-2</v>
      </c>
      <c r="W13" s="14"/>
    </row>
    <row r="14" spans="1:23" s="19" customFormat="1" ht="15">
      <c r="A14" s="43" t="s">
        <v>34</v>
      </c>
      <c r="B14" s="12" t="s">
        <v>35</v>
      </c>
      <c r="C14" s="12" t="s">
        <v>28</v>
      </c>
      <c r="D14" s="44" t="s">
        <v>30</v>
      </c>
      <c r="E14" s="13">
        <v>42528</v>
      </c>
      <c r="F14" s="13">
        <v>42599</v>
      </c>
      <c r="G14" s="14">
        <v>2</v>
      </c>
      <c r="H14" s="12" t="s">
        <v>52</v>
      </c>
      <c r="I14" s="14" t="s">
        <v>32</v>
      </c>
      <c r="J14" s="14" t="s">
        <v>27</v>
      </c>
      <c r="K14" s="14" t="s">
        <v>33</v>
      </c>
      <c r="L14" s="16">
        <f t="shared" si="0"/>
        <v>570.4770771357247</v>
      </c>
      <c r="M14" s="16">
        <f>39.56*3.8298</f>
        <v>151.506888</v>
      </c>
      <c r="N14" s="16">
        <v>86431.206632169604</v>
      </c>
      <c r="O14" s="45">
        <v>8.4288083715342271E-2</v>
      </c>
      <c r="P14" s="16"/>
      <c r="Q14" s="16">
        <f>38.01*3.8075</f>
        <v>144.72307499999999</v>
      </c>
      <c r="R14" s="16"/>
      <c r="S14" s="17">
        <v>-4.4775607825830344E-2</v>
      </c>
      <c r="T14" s="38">
        <v>-3870.0098120753373</v>
      </c>
      <c r="U14" s="15">
        <v>82561.196820094265</v>
      </c>
      <c r="V14" s="18">
        <v>8.1437266389837851E-2</v>
      </c>
      <c r="W14" s="14"/>
    </row>
    <row r="15" spans="1:23" s="19" customFormat="1" ht="15.75" thickBot="1">
      <c r="A15" s="43" t="s">
        <v>34</v>
      </c>
      <c r="B15" s="12" t="s">
        <v>35</v>
      </c>
      <c r="C15" s="12" t="s">
        <v>28</v>
      </c>
      <c r="D15" s="44" t="s">
        <v>30</v>
      </c>
      <c r="E15" s="13">
        <v>42528</v>
      </c>
      <c r="F15" s="13">
        <v>42599</v>
      </c>
      <c r="G15" s="14">
        <v>2</v>
      </c>
      <c r="H15" s="12" t="s">
        <v>53</v>
      </c>
      <c r="I15" s="14" t="s">
        <v>32</v>
      </c>
      <c r="J15" s="14" t="s">
        <v>27</v>
      </c>
      <c r="K15" s="14" t="s">
        <v>45</v>
      </c>
      <c r="L15" s="16">
        <f t="shared" si="0"/>
        <v>2100.0014448009947</v>
      </c>
      <c r="M15" s="16">
        <f>18.03*4.3533</f>
        <v>78.489998999999997</v>
      </c>
      <c r="N15" s="16">
        <v>164829.11130242862</v>
      </c>
      <c r="O15" s="45">
        <v>0.16074205687432302</v>
      </c>
      <c r="P15" s="16"/>
      <c r="Q15" s="16">
        <f>17.76*4.2863</f>
        <v>76.124688000000006</v>
      </c>
      <c r="R15" s="16"/>
      <c r="S15" s="17">
        <v>-3.0135189580012489E-2</v>
      </c>
      <c r="T15" s="38">
        <v>-4967.1565174036668</v>
      </c>
      <c r="U15" s="15">
        <v>159861.95478502495</v>
      </c>
      <c r="V15" s="18">
        <v>0.15768570586248712</v>
      </c>
      <c r="W15" s="14"/>
    </row>
    <row r="16" spans="1:23" s="19" customFormat="1" ht="12.75">
      <c r="A16" s="22" t="s">
        <v>34</v>
      </c>
      <c r="B16" s="21" t="s">
        <v>35</v>
      </c>
      <c r="C16" s="22" t="s">
        <v>7</v>
      </c>
      <c r="D16" s="42">
        <v>42465</v>
      </c>
      <c r="E16" s="42">
        <v>42528</v>
      </c>
      <c r="F16" s="42">
        <v>42599</v>
      </c>
      <c r="G16" s="21">
        <v>2</v>
      </c>
      <c r="H16" s="23" t="s">
        <v>8</v>
      </c>
      <c r="I16" s="24" t="s">
        <v>9</v>
      </c>
      <c r="J16" s="24" t="s">
        <v>7</v>
      </c>
      <c r="K16" s="25" t="s">
        <v>6</v>
      </c>
      <c r="L16" s="24"/>
      <c r="M16" s="24"/>
      <c r="N16" s="24">
        <v>1025426.1672867672</v>
      </c>
      <c r="O16" s="25">
        <v>0.99999999999999978</v>
      </c>
      <c r="P16" s="26"/>
      <c r="Q16" s="26"/>
      <c r="R16" s="26"/>
      <c r="S16" s="25">
        <v>-1.1336736806771275E-2</v>
      </c>
      <c r="T16" s="26">
        <v>-11624.986573306292</v>
      </c>
      <c r="U16" s="24">
        <v>1013801.1807134609</v>
      </c>
      <c r="V16" s="25">
        <v>1</v>
      </c>
      <c r="W16" s="25">
        <v>1.3801180713460814E-2</v>
      </c>
    </row>
    <row r="17" spans="1:23">
      <c r="A17" s="10"/>
      <c r="B17" s="1"/>
      <c r="C17" s="1"/>
      <c r="D17" s="1"/>
      <c r="E17" s="2"/>
      <c r="F17" s="11"/>
      <c r="G17" s="1"/>
      <c r="H17" s="1"/>
      <c r="I17" s="3"/>
      <c r="J17" s="3"/>
      <c r="K17" s="3"/>
      <c r="L17" s="4"/>
      <c r="M17" s="5"/>
      <c r="N17" s="5"/>
      <c r="O17" s="9"/>
      <c r="P17" s="6"/>
      <c r="Q17" s="7"/>
      <c r="R17" s="7"/>
      <c r="S17" s="8"/>
      <c r="T17" s="7"/>
      <c r="U17" s="7"/>
      <c r="V17" s="9"/>
      <c r="W17" s="8"/>
    </row>
    <row r="18" spans="1:23">
      <c r="A18" s="1" t="s">
        <v>26</v>
      </c>
      <c r="B18" s="1"/>
      <c r="C18" s="1"/>
      <c r="D18" s="1"/>
      <c r="E18" s="2"/>
      <c r="F18" s="2"/>
      <c r="G18" s="1"/>
      <c r="H18" s="1"/>
      <c r="I18" s="3"/>
      <c r="J18" s="3"/>
      <c r="K18" s="3"/>
      <c r="L18" s="4"/>
      <c r="M18" s="5"/>
      <c r="N18" s="39"/>
      <c r="O18" s="9"/>
      <c r="P18" s="6"/>
      <c r="Q18" s="7"/>
      <c r="R18" s="7"/>
      <c r="S18" s="7"/>
      <c r="T18" s="41"/>
      <c r="U18" s="7"/>
      <c r="V18" s="9"/>
      <c r="W18" s="8"/>
    </row>
    <row r="19" spans="1:23">
      <c r="A19" s="10"/>
      <c r="B19" s="1"/>
      <c r="C19" s="1"/>
      <c r="D19" s="1"/>
      <c r="E19" s="2"/>
      <c r="F19" s="2"/>
      <c r="G19" s="1"/>
      <c r="H19" s="1"/>
      <c r="I19" s="3"/>
      <c r="J19" s="3"/>
      <c r="K19" s="3"/>
      <c r="L19" s="4"/>
      <c r="M19" s="5"/>
      <c r="N19" s="5"/>
      <c r="O19" s="9"/>
      <c r="P19" s="6"/>
      <c r="Q19" s="7"/>
      <c r="R19" s="7"/>
      <c r="S19" s="7"/>
      <c r="T19" s="7"/>
      <c r="U19" s="7"/>
      <c r="V19" s="9"/>
      <c r="W19" s="8"/>
    </row>
    <row r="20" spans="1:23">
      <c r="A20" s="10"/>
      <c r="B20" s="1"/>
      <c r="C20" s="1"/>
      <c r="D20" s="1"/>
      <c r="E20" s="2"/>
      <c r="F20" s="2"/>
      <c r="G20" s="1"/>
      <c r="H20" s="1"/>
      <c r="I20" s="3"/>
      <c r="J20" s="3"/>
      <c r="K20" s="3"/>
      <c r="L20" s="5"/>
      <c r="M20" s="5"/>
      <c r="N20" s="9"/>
      <c r="O20" s="6"/>
      <c r="P20" s="7"/>
      <c r="Q20" s="7"/>
      <c r="R20" s="8"/>
      <c r="S20" s="7"/>
      <c r="T20" s="7"/>
      <c r="U20" s="9"/>
      <c r="V20" s="8"/>
    </row>
    <row r="21" spans="1:23">
      <c r="A21" s="10"/>
      <c r="B21" s="1"/>
      <c r="C21" s="1"/>
      <c r="D21" s="1"/>
      <c r="E21" s="2"/>
      <c r="F21" s="2"/>
      <c r="G21" s="1"/>
      <c r="H21" s="1"/>
      <c r="I21" s="3"/>
      <c r="J21" s="3"/>
      <c r="K21" s="3"/>
      <c r="L21" s="5"/>
      <c r="M21" s="5"/>
      <c r="N21" s="9"/>
      <c r="O21" s="6"/>
      <c r="P21" s="7"/>
      <c r="Q21" s="7"/>
      <c r="R21" s="8"/>
      <c r="S21" s="7"/>
      <c r="T21" s="7"/>
      <c r="U21" s="9"/>
      <c r="V21" s="8"/>
    </row>
    <row r="22" spans="1:23" ht="14.25">
      <c r="A22" s="10"/>
      <c r="B22" s="1"/>
      <c r="C22" s="1"/>
      <c r="D22" s="1"/>
      <c r="E22" s="2"/>
      <c r="F22" s="2"/>
      <c r="G22" s="1"/>
      <c r="H22" s="1"/>
      <c r="I22" s="3"/>
      <c r="J22" s="3"/>
      <c r="K22" s="3"/>
      <c r="L22" s="4"/>
      <c r="M22" s="5"/>
      <c r="N22" s="5"/>
      <c r="O22" s="9"/>
      <c r="P22" s="6"/>
      <c r="Q22" s="7"/>
      <c r="R22"/>
      <c r="S22" s="8"/>
      <c r="T22" s="7"/>
      <c r="U22" s="6"/>
      <c r="V22" s="9"/>
      <c r="W22" s="8"/>
    </row>
    <row r="23" spans="1:23">
      <c r="A23" s="10"/>
      <c r="B23" s="1"/>
      <c r="C23" s="1"/>
      <c r="D23" s="1"/>
      <c r="E23" s="2"/>
      <c r="F23" s="2"/>
      <c r="G23" s="1"/>
      <c r="H23" s="1"/>
      <c r="I23" s="3"/>
      <c r="J23" s="3"/>
      <c r="K23" s="3"/>
      <c r="L23" s="4"/>
      <c r="M23" s="5"/>
      <c r="N23" s="5"/>
      <c r="O23" s="9"/>
      <c r="P23" s="6"/>
      <c r="Q23" s="7"/>
      <c r="R23" s="7"/>
      <c r="S23" s="8"/>
      <c r="T23" s="7"/>
      <c r="U23" s="6"/>
      <c r="V23" s="9"/>
      <c r="W23" s="8"/>
    </row>
    <row r="24" spans="1:23">
      <c r="A24" s="10"/>
      <c r="B24" s="1"/>
      <c r="C24" s="1"/>
      <c r="D24" s="1"/>
      <c r="E24" s="2"/>
      <c r="F24" s="2"/>
      <c r="G24" s="1"/>
      <c r="H24" s="7"/>
      <c r="I24" s="3"/>
      <c r="J24" s="3"/>
      <c r="K24" s="3"/>
      <c r="L24" s="4"/>
      <c r="M24" s="5"/>
      <c r="N24" s="40"/>
      <c r="O24" s="9"/>
      <c r="P24" s="6"/>
      <c r="Q24" s="7"/>
      <c r="R24" s="7"/>
      <c r="S24" s="8"/>
      <c r="T24" s="7"/>
      <c r="U24" s="6"/>
      <c r="V24" s="9"/>
      <c r="W24" s="8"/>
    </row>
    <row r="25" spans="1:23">
      <c r="A25" s="10"/>
      <c r="B25" s="1"/>
      <c r="C25" s="1"/>
      <c r="D25" s="1"/>
      <c r="E25" s="2"/>
      <c r="F25" s="2"/>
      <c r="G25" s="1"/>
      <c r="H25" s="1"/>
      <c r="I25" s="3"/>
      <c r="J25" s="3"/>
      <c r="K25" s="3"/>
      <c r="L25" s="4"/>
      <c r="M25" s="5"/>
      <c r="N25" s="5"/>
      <c r="O25" s="9"/>
      <c r="P25" s="6"/>
      <c r="Q25" s="7"/>
      <c r="R25" s="7"/>
      <c r="S25" s="8"/>
      <c r="T25" s="7"/>
      <c r="U25" s="5"/>
      <c r="V25" s="9"/>
      <c r="W25" s="8"/>
    </row>
  </sheetData>
  <conditionalFormatting sqref="W17:W1048576 S17:T1048576 W1:W15 S1:T15">
    <cfRule type="cellIs" dxfId="4" priority="28" operator="lessThan">
      <formula>0</formula>
    </cfRule>
  </conditionalFormatting>
  <conditionalFormatting sqref="T2:T15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S2:S15 W2:W15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2016-08-18T10:06:32Z</dcterms:modified>
</cp:coreProperties>
</file>